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三榜公示A3打印" sheetId="1" r:id="rId1"/>
  </sheets>
  <definedNames>
    <definedName name="_xlnm.Print_Titles" localSheetId="0">三榜公示A3打印!$2:$3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<sst xmlns="http://schemas.openxmlformats.org/spreadsheetml/2006/main" count="331" uniqueCount="120">
  <si>
    <t>东鄱高速项目建设范围内房屋征收补偿结果公示表（第二批）</t>
  </si>
  <si>
    <t>序号</t>
  </si>
  <si>
    <t>户主
姓名</t>
  </si>
  <si>
    <t>身份证号</t>
  </si>
  <si>
    <t>房屋座落
（镇、村、组）</t>
  </si>
  <si>
    <t>主房补偿情况</t>
  </si>
  <si>
    <t>附属房及其他建筑补偿情况</t>
  </si>
  <si>
    <t>室内外装修装饰及其他附属物补偿情况</t>
  </si>
  <si>
    <t>房屋补偿价
值总计
（万元）</t>
  </si>
  <si>
    <t>选择安置
方式</t>
  </si>
  <si>
    <t>备注</t>
  </si>
  <si>
    <t>面积
（平方米）</t>
  </si>
  <si>
    <t>金额
（万元）</t>
  </si>
  <si>
    <t>高*球</t>
  </si>
  <si>
    <t>342921********271X</t>
  </si>
  <si>
    <t>尧渡镇西村村</t>
  </si>
  <si>
    <t>/</t>
  </si>
  <si>
    <t>货币化安置</t>
  </si>
  <si>
    <t>先行用地</t>
  </si>
  <si>
    <t>刘*戈</t>
  </si>
  <si>
    <t>342921********0710</t>
  </si>
  <si>
    <t>尧渡镇良田村</t>
  </si>
  <si>
    <t>刘*来</t>
  </si>
  <si>
    <t>342921********2814</t>
  </si>
  <si>
    <t>尧渡镇良田村良田组</t>
  </si>
  <si>
    <t>安置点建房</t>
  </si>
  <si>
    <t>桂*祥</t>
  </si>
  <si>
    <t>342829********2839</t>
  </si>
  <si>
    <t>刘*义</t>
  </si>
  <si>
    <t>342829********2811</t>
  </si>
  <si>
    <t>尧渡镇良田村刘村组</t>
  </si>
  <si>
    <t>刘*女
姜*枝</t>
  </si>
  <si>
    <t>342829********2848
342921********2722</t>
  </si>
  <si>
    <t>刘*锦</t>
  </si>
  <si>
    <t>尧渡镇良田村刘角组</t>
  </si>
  <si>
    <t>房票安置</t>
  </si>
  <si>
    <t>刘*芬</t>
  </si>
  <si>
    <t>342921********2822</t>
  </si>
  <si>
    <t>刘*山</t>
  </si>
  <si>
    <t>342921********2816</t>
  </si>
  <si>
    <t>戴*木</t>
  </si>
  <si>
    <t>342829********2824</t>
  </si>
  <si>
    <t>叶*明</t>
  </si>
  <si>
    <t>342921********2812</t>
  </si>
  <si>
    <t>刘*进</t>
  </si>
  <si>
    <t>342829********2838</t>
  </si>
  <si>
    <t>刘*波</t>
  </si>
  <si>
    <t>刘*春</t>
  </si>
  <si>
    <t>342829********2815</t>
  </si>
  <si>
    <t>刘*大</t>
  </si>
  <si>
    <t>刘*兵</t>
  </si>
  <si>
    <t>342921********2810</t>
  </si>
  <si>
    <t>阮*荣</t>
  </si>
  <si>
    <t>342829********1160</t>
  </si>
  <si>
    <t>刘*清</t>
  </si>
  <si>
    <t>342829********2818</t>
  </si>
  <si>
    <t>刘*锋</t>
  </si>
  <si>
    <t>342921********2715</t>
  </si>
  <si>
    <t>戴*芬</t>
  </si>
  <si>
    <t>342921********2843</t>
  </si>
  <si>
    <t>刘*结</t>
  </si>
  <si>
    <t>342921********2721</t>
  </si>
  <si>
    <t>唐*华</t>
  </si>
  <si>
    <t>342921********2717</t>
  </si>
  <si>
    <t>刘*发</t>
  </si>
  <si>
    <t>342829********2855</t>
  </si>
  <si>
    <t>檀*先</t>
  </si>
  <si>
    <t>尧渡镇良田村河口组</t>
  </si>
  <si>
    <t>刘*友</t>
  </si>
  <si>
    <t>刘*</t>
  </si>
  <si>
    <t>刘*长</t>
  </si>
  <si>
    <t>342829********2819</t>
  </si>
  <si>
    <t>刘*生</t>
  </si>
  <si>
    <t>342921********2835</t>
  </si>
  <si>
    <t>刘*志</t>
  </si>
  <si>
    <t>342921********2719</t>
  </si>
  <si>
    <t>刘*平</t>
  </si>
  <si>
    <t>342921********281X</t>
  </si>
  <si>
    <t>刘*忠</t>
  </si>
  <si>
    <t>342829********2816</t>
  </si>
  <si>
    <t>刘*泽</t>
  </si>
  <si>
    <t>342829********2810</t>
  </si>
  <si>
    <t xml:space="preserve">刘*理 </t>
  </si>
  <si>
    <t>342921********2818</t>
  </si>
  <si>
    <t>何*红</t>
  </si>
  <si>
    <t>342921********1021</t>
  </si>
  <si>
    <t>叶*财
冯*意</t>
  </si>
  <si>
    <t>342921********2835
342829********282X</t>
  </si>
  <si>
    <t>刘*绪</t>
  </si>
  <si>
    <t>檀*进</t>
  </si>
  <si>
    <t>342829********283X</t>
  </si>
  <si>
    <t>刘*华</t>
  </si>
  <si>
    <t>刘*治</t>
  </si>
  <si>
    <t>342921********2819</t>
  </si>
  <si>
    <t>陈*至</t>
  </si>
  <si>
    <t>东至县尧渡镇良田村股份经济合作联合社</t>
  </si>
  <si>
    <t>良田村
良田组</t>
  </si>
  <si>
    <t>汪*香</t>
  </si>
  <si>
    <t>342829********2629</t>
  </si>
  <si>
    <t>刘*胜</t>
  </si>
  <si>
    <t>342829********2814</t>
  </si>
  <si>
    <t>刘*林</t>
  </si>
  <si>
    <t>342921********2813</t>
  </si>
  <si>
    <t>檀*寅</t>
  </si>
  <si>
    <t>342921********2817</t>
  </si>
  <si>
    <t>方*芳</t>
  </si>
  <si>
    <t>342829********2618</t>
  </si>
  <si>
    <t>尧渡镇良田村草树组</t>
  </si>
  <si>
    <t>主线工程</t>
  </si>
  <si>
    <t>吴*泉</t>
  </si>
  <si>
    <t>鲁*正
鲁*保</t>
  </si>
  <si>
    <t>342921********2816
342829********2813</t>
  </si>
  <si>
    <t>汪*国</t>
  </si>
  <si>
    <t xml:space="preserve">戴*枝 </t>
  </si>
  <si>
    <t>342829********2822</t>
  </si>
  <si>
    <t>高*炎</t>
  </si>
  <si>
    <t>檀*林</t>
  </si>
  <si>
    <t>342921********2711</t>
  </si>
  <si>
    <t>公示单位：县房屋征收服务中心（盖章）</t>
  </si>
  <si>
    <t>县纪委监委监督电话：0566-7026613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</si>
</sst>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22"/>
      <color theme="1"/>
      <name val="方正小标宋简体"/>
      <charset val="134"/>
    </font>
    <font>
      <b/>
      <sz val="16"/>
      <color theme="1"/>
      <name val="黑体"/>
      <charset val="134"/>
    </font>
    <font>
      <sz val="14"/>
      <name val="宋体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9"/>
  <sheetViews>
    <sheetView tabSelected="1" view="pageBreakPreview" zoomScale="85" zoomScaleNormal="85" workbookViewId="0">
      <pane ySplit="3" topLeftCell="A4" activePane="bottomLeft" state="frozen"/>
      <selection/>
      <selection pane="bottomLeft" activeCell="K2" sqref="K2:K3"/>
    </sheetView>
  </sheetViews>
  <sheetFormatPr defaultColWidth="9" defaultRowHeight="13.5"/>
  <cols>
    <col min="1" max="1" width="5.3" customWidth="1"/>
    <col min="2" max="2" width="11.025" customWidth="1"/>
    <col min="3" max="3" width="20.375" customWidth="1"/>
    <col min="4" max="4" width="20.4333333333333" style="4" customWidth="1"/>
    <col min="5" max="5" width="12.75" customWidth="1"/>
    <col min="6" max="6" width="10.375" customWidth="1"/>
    <col min="7" max="7" width="12.75" customWidth="1"/>
    <col min="8" max="8" width="10.375" customWidth="1"/>
    <col min="9" max="9" width="16.6166666666667" customWidth="1"/>
    <col min="10" max="10" width="15.1416666666667" customWidth="1"/>
    <col min="11" max="11" width="12.35" customWidth="1"/>
    <col min="12" max="12" width="14.2583333333333" style="5" customWidth="1"/>
  </cols>
  <sheetData>
    <row r="1" s="1" customFormat="1" ht="60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="1" customFormat="1" ht="8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/>
      <c r="G2" s="9" t="s">
        <v>6</v>
      </c>
      <c r="H2" s="9"/>
      <c r="I2" s="9" t="s">
        <v>7</v>
      </c>
      <c r="J2" s="9" t="s">
        <v>8</v>
      </c>
      <c r="K2" s="9" t="s">
        <v>9</v>
      </c>
      <c r="L2" s="10" t="s">
        <v>10</v>
      </c>
    </row>
    <row r="3" s="1" customFormat="1" ht="60" customHeight="1" spans="1:13">
      <c r="A3" s="8"/>
      <c r="B3" s="8"/>
      <c r="C3" s="8"/>
      <c r="D3" s="8"/>
      <c r="E3" s="9" t="s">
        <v>11</v>
      </c>
      <c r="F3" s="9" t="s">
        <v>12</v>
      </c>
      <c r="G3" s="9" t="s">
        <v>11</v>
      </c>
      <c r="H3" s="9" t="s">
        <v>12</v>
      </c>
      <c r="I3" s="9" t="s">
        <v>12</v>
      </c>
      <c r="J3" s="9"/>
      <c r="K3" s="9"/>
      <c r="L3" s="11"/>
    </row>
    <row r="4" s="2" customFormat="1" ht="48" customHeight="1" spans="1:13">
      <c r="A4" s="12">
        <v>1</v>
      </c>
      <c r="B4" s="13" t="s">
        <v>13</v>
      </c>
      <c r="C4" s="14" t="s">
        <v>14</v>
      </c>
      <c r="D4" s="13" t="s">
        <v>15</v>
      </c>
      <c r="E4" s="15">
        <v>15.95</v>
      </c>
      <c r="F4" s="15">
        <v>1.7545</v>
      </c>
      <c r="G4" s="15" t="s">
        <v>16</v>
      </c>
      <c r="H4" s="15" t="s">
        <v>16</v>
      </c>
      <c r="I4" s="16">
        <v>0.6019</v>
      </c>
      <c r="J4" s="15">
        <f>F4+I4</f>
        <v>2.3564</v>
      </c>
      <c r="K4" s="13" t="s">
        <v>17</v>
      </c>
      <c r="L4" s="12" t="s">
        <v>18</v>
      </c>
    </row>
    <row r="5" s="2" customFormat="1" ht="48" customHeight="1" spans="1:13">
      <c r="A5" s="12">
        <v>2</v>
      </c>
      <c r="B5" s="13" t="s">
        <v>19</v>
      </c>
      <c r="C5" s="13" t="s">
        <v>20</v>
      </c>
      <c r="D5" s="16" t="s">
        <v>21</v>
      </c>
      <c r="E5" s="15" t="s">
        <v>16</v>
      </c>
      <c r="F5" s="15" t="s">
        <v>16</v>
      </c>
      <c r="G5" s="15">
        <f>58.8+96</f>
        <v>154.8</v>
      </c>
      <c r="H5" s="15">
        <v>2.3748</v>
      </c>
      <c r="I5" s="16">
        <v>4.5213</v>
      </c>
      <c r="J5" s="15">
        <f>H5+I5</f>
        <v>6.8961</v>
      </c>
      <c r="K5" s="13" t="s">
        <v>17</v>
      </c>
      <c r="L5" s="12" t="s">
        <v>18</v>
      </c>
    </row>
    <row r="6" s="2" customFormat="1" ht="48" customHeight="1" spans="1:13">
      <c r="A6" s="12">
        <v>3</v>
      </c>
      <c r="B6" s="13" t="s">
        <v>22</v>
      </c>
      <c r="C6" s="17" t="s">
        <v>23</v>
      </c>
      <c r="D6" s="16" t="s">
        <v>24</v>
      </c>
      <c r="E6" s="15">
        <v>150.63</v>
      </c>
      <c r="F6" s="15">
        <f>149124/10000</f>
        <v>14.9124</v>
      </c>
      <c r="G6" s="15">
        <f>8.87+44.883</f>
        <v>53.753</v>
      </c>
      <c r="H6" s="15">
        <f>0.7185+1.1109</f>
        <v>1.8294</v>
      </c>
      <c r="I6" s="16">
        <v>2.551</v>
      </c>
      <c r="J6" s="15">
        <f t="shared" ref="J6:J51" si="0">F6+H6+I6</f>
        <v>19.2928</v>
      </c>
      <c r="K6" s="13" t="s">
        <v>25</v>
      </c>
      <c r="L6" s="12" t="s">
        <v>18</v>
      </c>
    </row>
    <row r="7" s="2" customFormat="1" ht="48" customHeight="1" spans="1:13">
      <c r="A7" s="12">
        <v>4</v>
      </c>
      <c r="B7" s="13" t="s">
        <v>26</v>
      </c>
      <c r="C7" s="17" t="s">
        <v>27</v>
      </c>
      <c r="D7" s="16" t="s">
        <v>24</v>
      </c>
      <c r="E7" s="15" t="s">
        <v>16</v>
      </c>
      <c r="F7" s="15" t="s">
        <v>16</v>
      </c>
      <c r="G7" s="15">
        <f>45.88+12.57</f>
        <v>58.45</v>
      </c>
      <c r="H7" s="15">
        <f>4.1292+0.3771</f>
        <v>4.5063</v>
      </c>
      <c r="I7" s="16">
        <v>0.2926</v>
      </c>
      <c r="J7" s="15">
        <f>H7+I7</f>
        <v>4.7989</v>
      </c>
      <c r="K7" s="13" t="s">
        <v>17</v>
      </c>
      <c r="L7" s="12" t="s">
        <v>18</v>
      </c>
    </row>
    <row r="8" s="2" customFormat="1" ht="48" customHeight="1" spans="1:13">
      <c r="A8" s="12">
        <v>5</v>
      </c>
      <c r="B8" s="13" t="s">
        <v>28</v>
      </c>
      <c r="C8" s="17" t="s">
        <v>29</v>
      </c>
      <c r="D8" s="16" t="s">
        <v>30</v>
      </c>
      <c r="E8" s="15">
        <v>188.95</v>
      </c>
      <c r="F8" s="15">
        <v>26.453</v>
      </c>
      <c r="G8" s="15">
        <v>25.51</v>
      </c>
      <c r="H8" s="15">
        <v>1.5306</v>
      </c>
      <c r="I8" s="16">
        <v>11.9397</v>
      </c>
      <c r="J8" s="15">
        <f t="shared" si="0"/>
        <v>39.9233</v>
      </c>
      <c r="K8" s="13" t="s">
        <v>25</v>
      </c>
      <c r="L8" s="12" t="s">
        <v>18</v>
      </c>
    </row>
    <row r="9" s="2" customFormat="1" ht="48" customHeight="1" spans="1:13">
      <c r="A9" s="12">
        <v>6</v>
      </c>
      <c r="B9" s="13" t="s">
        <v>31</v>
      </c>
      <c r="C9" s="17" t="s">
        <v>32</v>
      </c>
      <c r="D9" s="16" t="s">
        <v>24</v>
      </c>
      <c r="E9" s="13">
        <v>193.66</v>
      </c>
      <c r="F9" s="13">
        <v>19.17234</v>
      </c>
      <c r="G9" s="13">
        <f>8.59+37.12</f>
        <v>45.71</v>
      </c>
      <c r="H9" s="13">
        <f>0.5412+0.9187</f>
        <v>1.4599</v>
      </c>
      <c r="I9" s="16">
        <v>4.4179</v>
      </c>
      <c r="J9" s="15">
        <f t="shared" si="0"/>
        <v>25.05014</v>
      </c>
      <c r="K9" s="13" t="s">
        <v>25</v>
      </c>
      <c r="L9" s="12" t="s">
        <v>18</v>
      </c>
    </row>
    <row r="10" s="2" customFormat="1" ht="48" customHeight="1" spans="1:13">
      <c r="A10" s="12">
        <v>7</v>
      </c>
      <c r="B10" s="13" t="s">
        <v>33</v>
      </c>
      <c r="C10" s="17" t="s">
        <v>29</v>
      </c>
      <c r="D10" s="16" t="s">
        <v>34</v>
      </c>
      <c r="E10" s="18">
        <f>273.87+141.48</f>
        <v>415.35</v>
      </c>
      <c r="F10" s="13">
        <v>60.9786</v>
      </c>
      <c r="G10" s="15" t="s">
        <v>16</v>
      </c>
      <c r="H10" s="15" t="s">
        <v>16</v>
      </c>
      <c r="I10" s="16">
        <v>20.0839</v>
      </c>
      <c r="J10" s="15">
        <f>F10+I10</f>
        <v>81.0625</v>
      </c>
      <c r="K10" s="15" t="s">
        <v>35</v>
      </c>
      <c r="L10" s="12" t="s">
        <v>18</v>
      </c>
    </row>
    <row r="11" s="2" customFormat="1" ht="48" customHeight="1" spans="1:13">
      <c r="A11" s="12">
        <v>8</v>
      </c>
      <c r="B11" s="13" t="s">
        <v>36</v>
      </c>
      <c r="C11" s="14" t="s">
        <v>37</v>
      </c>
      <c r="D11" s="16" t="s">
        <v>30</v>
      </c>
      <c r="E11" s="13">
        <f>265.64+71.82</f>
        <v>337.46</v>
      </c>
      <c r="F11" s="13">
        <v>45.0898</v>
      </c>
      <c r="G11" s="13">
        <f>13.38+43.51</f>
        <v>56.89</v>
      </c>
      <c r="H11" s="13">
        <f>0.9366+1.1965</f>
        <v>2.1331</v>
      </c>
      <c r="I11" s="16">
        <v>22.3899</v>
      </c>
      <c r="J11" s="15">
        <f t="shared" si="0"/>
        <v>69.6128</v>
      </c>
      <c r="K11" s="13" t="s">
        <v>25</v>
      </c>
      <c r="L11" s="12" t="s">
        <v>18</v>
      </c>
    </row>
    <row r="12" s="2" customFormat="1" ht="48" customHeight="1" spans="1:13">
      <c r="A12" s="12">
        <v>9</v>
      </c>
      <c r="B12" s="15" t="s">
        <v>38</v>
      </c>
      <c r="C12" s="17" t="s">
        <v>39</v>
      </c>
      <c r="D12" s="16" t="s">
        <v>30</v>
      </c>
      <c r="E12" s="13">
        <f>364.3+65.27</f>
        <v>429.57</v>
      </c>
      <c r="F12" s="15">
        <v>58.1817</v>
      </c>
      <c r="G12" s="15" t="s">
        <v>16</v>
      </c>
      <c r="H12" s="15" t="s">
        <v>16</v>
      </c>
      <c r="I12" s="16">
        <v>19.0496</v>
      </c>
      <c r="J12" s="15">
        <f>F12+I12</f>
        <v>77.2313</v>
      </c>
      <c r="K12" s="15" t="s">
        <v>35</v>
      </c>
      <c r="L12" s="12" t="s">
        <v>18</v>
      </c>
    </row>
    <row r="13" s="2" customFormat="1" ht="48" customHeight="1" spans="1:13">
      <c r="A13" s="12">
        <v>10</v>
      </c>
      <c r="B13" s="13" t="s">
        <v>40</v>
      </c>
      <c r="C13" s="12" t="s">
        <v>41</v>
      </c>
      <c r="D13" s="16" t="s">
        <v>30</v>
      </c>
      <c r="E13" s="15">
        <v>318.13</v>
      </c>
      <c r="F13" s="15">
        <v>44.5382</v>
      </c>
      <c r="G13" s="15">
        <f>26.65+145.34</f>
        <v>171.99</v>
      </c>
      <c r="H13" s="15">
        <f>1.3254+4.3602</f>
        <v>5.6856</v>
      </c>
      <c r="I13" s="16">
        <v>13.7205</v>
      </c>
      <c r="J13" s="15">
        <f t="shared" si="0"/>
        <v>63.9443</v>
      </c>
      <c r="K13" s="13" t="s">
        <v>25</v>
      </c>
      <c r="L13" s="12" t="s">
        <v>18</v>
      </c>
    </row>
    <row r="14" s="2" customFormat="1" ht="48" customHeight="1" spans="1:13">
      <c r="A14" s="12">
        <v>11</v>
      </c>
      <c r="B14" s="13" t="s">
        <v>42</v>
      </c>
      <c r="C14" s="17" t="s">
        <v>43</v>
      </c>
      <c r="D14" s="16" t="s">
        <v>24</v>
      </c>
      <c r="E14" s="15">
        <v>194.72</v>
      </c>
      <c r="F14" s="15">
        <v>27.2608</v>
      </c>
      <c r="G14" s="15">
        <f>66.95+72.2</f>
        <v>139.15</v>
      </c>
      <c r="H14" s="15">
        <f>4.2179+1.9855</f>
        <v>6.2034</v>
      </c>
      <c r="I14" s="16">
        <v>11.7433</v>
      </c>
      <c r="J14" s="15">
        <f t="shared" si="0"/>
        <v>45.2075</v>
      </c>
      <c r="K14" s="13" t="s">
        <v>25</v>
      </c>
      <c r="L14" s="12" t="s">
        <v>18</v>
      </c>
    </row>
    <row r="15" s="2" customFormat="1" ht="48" customHeight="1" spans="1:13">
      <c r="A15" s="12">
        <v>12</v>
      </c>
      <c r="B15" s="13" t="s">
        <v>44</v>
      </c>
      <c r="C15" s="17" t="s">
        <v>45</v>
      </c>
      <c r="D15" s="16" t="s">
        <v>24</v>
      </c>
      <c r="E15" s="15">
        <v>285.94</v>
      </c>
      <c r="F15" s="15">
        <v>40.0316</v>
      </c>
      <c r="G15" s="15">
        <v>47.56</v>
      </c>
      <c r="H15" s="15">
        <v>2.9963</v>
      </c>
      <c r="I15" s="16">
        <v>19.4268</v>
      </c>
      <c r="J15" s="15">
        <f t="shared" si="0"/>
        <v>62.4547</v>
      </c>
      <c r="K15" s="13" t="s">
        <v>25</v>
      </c>
      <c r="L15" s="12" t="s">
        <v>18</v>
      </c>
    </row>
    <row r="16" s="2" customFormat="1" ht="48" customHeight="1" spans="1:13">
      <c r="A16" s="12">
        <v>13</v>
      </c>
      <c r="B16" s="13" t="s">
        <v>46</v>
      </c>
      <c r="C16" s="17" t="s">
        <v>29</v>
      </c>
      <c r="D16" s="16" t="s">
        <v>24</v>
      </c>
      <c r="E16" s="15">
        <v>314.29</v>
      </c>
      <c r="F16" s="15">
        <v>44.0006</v>
      </c>
      <c r="G16" s="15" t="s">
        <v>16</v>
      </c>
      <c r="H16" s="15" t="s">
        <v>16</v>
      </c>
      <c r="I16" s="16">
        <v>19.4312</v>
      </c>
      <c r="J16" s="15">
        <f>F16+I16</f>
        <v>63.4318</v>
      </c>
      <c r="K16" s="13" t="s">
        <v>25</v>
      </c>
      <c r="L16" s="12" t="s">
        <v>18</v>
      </c>
    </row>
    <row r="17" s="2" customFormat="1" ht="48" customHeight="1" spans="1:12">
      <c r="A17" s="12">
        <v>14</v>
      </c>
      <c r="B17" s="13" t="s">
        <v>47</v>
      </c>
      <c r="C17" s="17" t="s">
        <v>48</v>
      </c>
      <c r="D17" s="16" t="s">
        <v>30</v>
      </c>
      <c r="E17" s="15">
        <v>329.47</v>
      </c>
      <c r="F17" s="15">
        <v>46.1258</v>
      </c>
      <c r="G17" s="15">
        <v>45.15</v>
      </c>
      <c r="H17" s="15">
        <v>0.903</v>
      </c>
      <c r="I17" s="16">
        <v>14.9749</v>
      </c>
      <c r="J17" s="15">
        <f t="shared" si="0"/>
        <v>62.0037</v>
      </c>
      <c r="K17" s="13" t="s">
        <v>25</v>
      </c>
      <c r="L17" s="12" t="s">
        <v>18</v>
      </c>
    </row>
    <row r="18" s="2" customFormat="1" ht="48" customHeight="1" spans="1:12">
      <c r="A18" s="12">
        <v>15</v>
      </c>
      <c r="B18" s="13" t="s">
        <v>47</v>
      </c>
      <c r="C18" s="14" t="s">
        <v>29</v>
      </c>
      <c r="D18" s="16" t="s">
        <v>30</v>
      </c>
      <c r="E18" s="13">
        <f>253.11+9</f>
        <v>262.11</v>
      </c>
      <c r="F18" s="13">
        <v>36.4254</v>
      </c>
      <c r="G18" s="13">
        <f>38.63+25.42+121.4</f>
        <v>185.45</v>
      </c>
      <c r="H18" s="13">
        <f>5.9016+3.642</f>
        <v>9.5436</v>
      </c>
      <c r="I18" s="16">
        <v>11.7661</v>
      </c>
      <c r="J18" s="15">
        <f t="shared" si="0"/>
        <v>57.7351</v>
      </c>
      <c r="K18" s="13" t="s">
        <v>25</v>
      </c>
      <c r="L18" s="12" t="s">
        <v>18</v>
      </c>
    </row>
    <row r="19" s="2" customFormat="1" ht="48" customHeight="1" spans="1:12">
      <c r="A19" s="12">
        <v>16</v>
      </c>
      <c r="B19" s="13" t="s">
        <v>49</v>
      </c>
      <c r="C19" s="17" t="s">
        <v>48</v>
      </c>
      <c r="D19" s="16" t="s">
        <v>30</v>
      </c>
      <c r="E19" s="13">
        <v>154.48</v>
      </c>
      <c r="F19" s="13">
        <v>15.9732</v>
      </c>
      <c r="G19" s="13">
        <f>50.77+38.21</f>
        <v>88.98</v>
      </c>
      <c r="H19" s="13">
        <f>3.1986+0.9877</f>
        <v>4.1863</v>
      </c>
      <c r="I19" s="16">
        <v>6.4526</v>
      </c>
      <c r="J19" s="15">
        <f t="shared" si="0"/>
        <v>26.6121</v>
      </c>
      <c r="K19" s="13" t="s">
        <v>17</v>
      </c>
      <c r="L19" s="12" t="s">
        <v>18</v>
      </c>
    </row>
    <row r="20" s="2" customFormat="1" ht="48" customHeight="1" spans="1:12">
      <c r="A20" s="12">
        <v>17</v>
      </c>
      <c r="B20" s="13" t="s">
        <v>50</v>
      </c>
      <c r="C20" s="14" t="s">
        <v>51</v>
      </c>
      <c r="D20" s="16" t="s">
        <v>30</v>
      </c>
      <c r="E20" s="13">
        <f>421.07+148.87</f>
        <v>569.94</v>
      </c>
      <c r="F20" s="15">
        <v>82.769</v>
      </c>
      <c r="G20" s="15">
        <v>158.48</v>
      </c>
      <c r="H20" s="15">
        <v>5.6674</v>
      </c>
      <c r="I20" s="16">
        <v>30.2092</v>
      </c>
      <c r="J20" s="15">
        <f t="shared" si="0"/>
        <v>118.6456</v>
      </c>
      <c r="K20" s="15" t="s">
        <v>35</v>
      </c>
      <c r="L20" s="12" t="s">
        <v>18</v>
      </c>
    </row>
    <row r="21" s="2" customFormat="1" ht="48" customHeight="1" spans="1:12">
      <c r="A21" s="12">
        <v>18</v>
      </c>
      <c r="B21" s="13" t="s">
        <v>52</v>
      </c>
      <c r="C21" s="17" t="s">
        <v>53</v>
      </c>
      <c r="D21" s="16" t="s">
        <v>24</v>
      </c>
      <c r="E21" s="15">
        <v>280.5</v>
      </c>
      <c r="F21" s="15">
        <v>39.27</v>
      </c>
      <c r="G21" s="15">
        <v>41.53</v>
      </c>
      <c r="H21" s="15">
        <v>2.9071</v>
      </c>
      <c r="I21" s="16">
        <v>19.8826</v>
      </c>
      <c r="J21" s="15">
        <f t="shared" si="0"/>
        <v>62.0597</v>
      </c>
      <c r="K21" s="13" t="s">
        <v>25</v>
      </c>
      <c r="L21" s="12" t="s">
        <v>18</v>
      </c>
    </row>
    <row r="22" s="2" customFormat="1" ht="48" customHeight="1" spans="1:12">
      <c r="A22" s="12">
        <v>19</v>
      </c>
      <c r="B22" s="13" t="s">
        <v>54</v>
      </c>
      <c r="C22" s="17" t="s">
        <v>55</v>
      </c>
      <c r="D22" s="16" t="s">
        <v>30</v>
      </c>
      <c r="E22" s="13">
        <f>229.06+5</f>
        <v>234.06</v>
      </c>
      <c r="F22" s="13">
        <v>31.6398</v>
      </c>
      <c r="G22" s="13">
        <v>16.03</v>
      </c>
      <c r="H22" s="13">
        <v>1.0099</v>
      </c>
      <c r="I22" s="16">
        <v>10.7569</v>
      </c>
      <c r="J22" s="15">
        <f t="shared" si="0"/>
        <v>43.4066</v>
      </c>
      <c r="K22" s="13" t="s">
        <v>25</v>
      </c>
      <c r="L22" s="12" t="s">
        <v>18</v>
      </c>
    </row>
    <row r="23" s="2" customFormat="1" ht="48" customHeight="1" spans="1:12">
      <c r="A23" s="12">
        <v>20</v>
      </c>
      <c r="B23" s="13" t="s">
        <v>56</v>
      </c>
      <c r="C23" s="17" t="s">
        <v>57</v>
      </c>
      <c r="D23" s="16" t="s">
        <v>24</v>
      </c>
      <c r="E23" s="13">
        <f>257.3+71.71</f>
        <v>329.01</v>
      </c>
      <c r="F23" s="13">
        <v>43.9101</v>
      </c>
      <c r="G23" s="13">
        <f>11.78+45.18</f>
        <v>56.96</v>
      </c>
      <c r="H23" s="13">
        <v>2.0671</v>
      </c>
      <c r="I23" s="16">
        <v>24.4351</v>
      </c>
      <c r="J23" s="15">
        <f t="shared" si="0"/>
        <v>70.4123</v>
      </c>
      <c r="K23" s="15" t="s">
        <v>35</v>
      </c>
      <c r="L23" s="12" t="s">
        <v>18</v>
      </c>
    </row>
    <row r="24" s="2" customFormat="1" ht="48" customHeight="1" spans="1:12">
      <c r="A24" s="12">
        <v>21</v>
      </c>
      <c r="B24" s="13" t="s">
        <v>58</v>
      </c>
      <c r="C24" s="17" t="s">
        <v>59</v>
      </c>
      <c r="D24" s="16" t="s">
        <v>30</v>
      </c>
      <c r="E24" s="15">
        <v>178.49</v>
      </c>
      <c r="F24" s="15">
        <v>24.2389</v>
      </c>
      <c r="G24" s="15" t="s">
        <v>16</v>
      </c>
      <c r="H24" s="15" t="s">
        <v>16</v>
      </c>
      <c r="I24" s="16">
        <v>12.1848</v>
      </c>
      <c r="J24" s="15">
        <f>F24+I24</f>
        <v>36.4237</v>
      </c>
      <c r="K24" s="13" t="s">
        <v>25</v>
      </c>
      <c r="L24" s="12" t="s">
        <v>18</v>
      </c>
    </row>
    <row r="25" s="2" customFormat="1" ht="48" customHeight="1" spans="1:12">
      <c r="A25" s="12">
        <v>22</v>
      </c>
      <c r="B25" s="13" t="s">
        <v>60</v>
      </c>
      <c r="C25" s="17" t="s">
        <v>61</v>
      </c>
      <c r="D25" s="16" t="s">
        <v>30</v>
      </c>
      <c r="E25" s="13">
        <v>384.02</v>
      </c>
      <c r="F25" s="13">
        <v>53.7628</v>
      </c>
      <c r="G25" s="13">
        <v>23.47</v>
      </c>
      <c r="H25" s="13">
        <v>1.4786</v>
      </c>
      <c r="I25" s="16">
        <v>23.2661</v>
      </c>
      <c r="J25" s="15">
        <f t="shared" si="0"/>
        <v>78.5075</v>
      </c>
      <c r="K25" s="13" t="s">
        <v>25</v>
      </c>
      <c r="L25" s="12" t="s">
        <v>18</v>
      </c>
    </row>
    <row r="26" s="2" customFormat="1" ht="48" customHeight="1" spans="1:12">
      <c r="A26" s="12">
        <v>23</v>
      </c>
      <c r="B26" s="13" t="s">
        <v>62</v>
      </c>
      <c r="C26" s="17" t="s">
        <v>63</v>
      </c>
      <c r="D26" s="16" t="s">
        <v>30</v>
      </c>
      <c r="E26" s="13">
        <v>341.03</v>
      </c>
      <c r="F26" s="13">
        <v>47.7442</v>
      </c>
      <c r="G26" s="13">
        <v>36.04</v>
      </c>
      <c r="H26" s="13">
        <v>2.2705</v>
      </c>
      <c r="I26" s="16">
        <v>20.1187</v>
      </c>
      <c r="J26" s="15">
        <f t="shared" si="0"/>
        <v>70.1334</v>
      </c>
      <c r="K26" s="13" t="s">
        <v>25</v>
      </c>
      <c r="L26" s="12" t="s">
        <v>18</v>
      </c>
    </row>
    <row r="27" s="2" customFormat="1" ht="48" customHeight="1" spans="1:12">
      <c r="A27" s="12">
        <v>24</v>
      </c>
      <c r="B27" s="13" t="s">
        <v>64</v>
      </c>
      <c r="C27" s="17" t="s">
        <v>65</v>
      </c>
      <c r="D27" s="16" t="s">
        <v>24</v>
      </c>
      <c r="E27" s="13">
        <v>408.89</v>
      </c>
      <c r="F27" s="13">
        <v>57.2446</v>
      </c>
      <c r="G27" s="13">
        <v>26.3</v>
      </c>
      <c r="H27" s="13">
        <v>1.841</v>
      </c>
      <c r="I27" s="16">
        <v>21.7786</v>
      </c>
      <c r="J27" s="15">
        <f t="shared" si="0"/>
        <v>80.8642</v>
      </c>
      <c r="K27" s="15" t="s">
        <v>35</v>
      </c>
      <c r="L27" s="12" t="s">
        <v>18</v>
      </c>
    </row>
    <row r="28" s="2" customFormat="1" ht="48" customHeight="1" spans="1:12">
      <c r="A28" s="12">
        <v>25</v>
      </c>
      <c r="B28" s="13" t="s">
        <v>66</v>
      </c>
      <c r="C28" s="17" t="s">
        <v>45</v>
      </c>
      <c r="D28" s="16" t="s">
        <v>67</v>
      </c>
      <c r="E28" s="13">
        <v>5</v>
      </c>
      <c r="F28" s="13">
        <v>0.5335</v>
      </c>
      <c r="G28" s="13">
        <v>19.38</v>
      </c>
      <c r="H28" s="13">
        <v>1.1628</v>
      </c>
      <c r="I28" s="16">
        <v>4.7253</v>
      </c>
      <c r="J28" s="15">
        <f t="shared" si="0"/>
        <v>6.4216</v>
      </c>
      <c r="K28" s="13" t="s">
        <v>17</v>
      </c>
      <c r="L28" s="12" t="s">
        <v>18</v>
      </c>
    </row>
    <row r="29" s="2" customFormat="1" ht="48" customHeight="1" spans="1:12">
      <c r="A29" s="12">
        <v>26</v>
      </c>
      <c r="B29" s="13" t="s">
        <v>68</v>
      </c>
      <c r="C29" s="17" t="s">
        <v>29</v>
      </c>
      <c r="D29" s="16" t="s">
        <v>30</v>
      </c>
      <c r="E29" s="13">
        <v>332.71</v>
      </c>
      <c r="F29" s="13">
        <v>46.5794</v>
      </c>
      <c r="G29" s="13">
        <v>50.39</v>
      </c>
      <c r="H29" s="13">
        <v>3.0234</v>
      </c>
      <c r="I29" s="16">
        <v>29.6815</v>
      </c>
      <c r="J29" s="15">
        <f t="shared" si="0"/>
        <v>79.2843</v>
      </c>
      <c r="K29" s="13" t="s">
        <v>25</v>
      </c>
      <c r="L29" s="12" t="s">
        <v>18</v>
      </c>
    </row>
    <row r="30" s="2" customFormat="1" ht="48" customHeight="1" spans="1:12">
      <c r="A30" s="12">
        <v>27</v>
      </c>
      <c r="B30" s="13" t="s">
        <v>69</v>
      </c>
      <c r="C30" s="17" t="s">
        <v>51</v>
      </c>
      <c r="D30" s="16" t="s">
        <v>30</v>
      </c>
      <c r="E30" s="13">
        <v>46.63</v>
      </c>
      <c r="F30" s="13">
        <v>6.5282</v>
      </c>
      <c r="G30" s="15" t="s">
        <v>16</v>
      </c>
      <c r="H30" s="15" t="s">
        <v>16</v>
      </c>
      <c r="I30" s="16">
        <v>5.0326</v>
      </c>
      <c r="J30" s="15">
        <f>F30+I30</f>
        <v>11.5608</v>
      </c>
      <c r="K30" s="13" t="s">
        <v>25</v>
      </c>
      <c r="L30" s="12" t="s">
        <v>18</v>
      </c>
    </row>
    <row r="31" s="2" customFormat="1" ht="48" customHeight="1" spans="1:12">
      <c r="A31" s="12">
        <v>28</v>
      </c>
      <c r="B31" s="13" t="s">
        <v>70</v>
      </c>
      <c r="C31" s="17" t="s">
        <v>71</v>
      </c>
      <c r="D31" s="16" t="s">
        <v>30</v>
      </c>
      <c r="E31" s="13">
        <v>287.46</v>
      </c>
      <c r="F31" s="13">
        <v>40.2444</v>
      </c>
      <c r="G31" s="13">
        <v>42.82</v>
      </c>
      <c r="H31" s="13">
        <v>2.8243</v>
      </c>
      <c r="I31" s="16">
        <v>16.0386</v>
      </c>
      <c r="J31" s="15">
        <f t="shared" si="0"/>
        <v>59.1073</v>
      </c>
      <c r="K31" s="15" t="s">
        <v>35</v>
      </c>
      <c r="L31" s="12" t="s">
        <v>18</v>
      </c>
    </row>
    <row r="32" s="2" customFormat="1" ht="48" customHeight="1" spans="1:12">
      <c r="A32" s="12">
        <v>29</v>
      </c>
      <c r="B32" s="13" t="s">
        <v>72</v>
      </c>
      <c r="C32" s="17" t="s">
        <v>73</v>
      </c>
      <c r="D32" s="16" t="s">
        <v>30</v>
      </c>
      <c r="E32" s="13">
        <v>392.01</v>
      </c>
      <c r="F32" s="13">
        <v>54.8814</v>
      </c>
      <c r="G32" s="13">
        <v>14.66</v>
      </c>
      <c r="H32" s="13">
        <v>0.8796</v>
      </c>
      <c r="I32" s="16">
        <v>26.3242</v>
      </c>
      <c r="J32" s="15">
        <f t="shared" si="0"/>
        <v>82.0852</v>
      </c>
      <c r="K32" s="13" t="s">
        <v>25</v>
      </c>
      <c r="L32" s="12" t="s">
        <v>18</v>
      </c>
    </row>
    <row r="33" s="2" customFormat="1" ht="48" customHeight="1" spans="1:12">
      <c r="A33" s="12">
        <v>30</v>
      </c>
      <c r="B33" s="13" t="s">
        <v>74</v>
      </c>
      <c r="C33" s="17" t="s">
        <v>75</v>
      </c>
      <c r="D33" s="16" t="s">
        <v>34</v>
      </c>
      <c r="E33" s="13">
        <v>188.49</v>
      </c>
      <c r="F33" s="13">
        <v>26.3886</v>
      </c>
      <c r="G33" s="13">
        <v>48.01</v>
      </c>
      <c r="H33" s="13">
        <v>3.0246</v>
      </c>
      <c r="I33" s="16">
        <v>10.1675</v>
      </c>
      <c r="J33" s="15">
        <f t="shared" si="0"/>
        <v>39.5807</v>
      </c>
      <c r="K33" s="13" t="s">
        <v>25</v>
      </c>
      <c r="L33" s="12" t="s">
        <v>18</v>
      </c>
    </row>
    <row r="34" s="2" customFormat="1" ht="48" customHeight="1" spans="1:12">
      <c r="A34" s="12">
        <v>31</v>
      </c>
      <c r="B34" s="13" t="s">
        <v>76</v>
      </c>
      <c r="C34" s="17" t="s">
        <v>77</v>
      </c>
      <c r="D34" s="16" t="s">
        <v>30</v>
      </c>
      <c r="E34" s="13">
        <v>408.02</v>
      </c>
      <c r="F34" s="13">
        <v>57.1228</v>
      </c>
      <c r="G34" s="13">
        <v>30.49</v>
      </c>
      <c r="H34" s="13">
        <v>1.6465</v>
      </c>
      <c r="I34" s="16">
        <v>24.7688</v>
      </c>
      <c r="J34" s="15">
        <f t="shared" si="0"/>
        <v>83.5381</v>
      </c>
      <c r="K34" s="13" t="s">
        <v>25</v>
      </c>
      <c r="L34" s="12" t="s">
        <v>18</v>
      </c>
    </row>
    <row r="35" s="2" customFormat="1" ht="48" customHeight="1" spans="1:12">
      <c r="A35" s="12">
        <v>32</v>
      </c>
      <c r="B35" s="13" t="s">
        <v>78</v>
      </c>
      <c r="C35" s="17" t="s">
        <v>79</v>
      </c>
      <c r="D35" s="16" t="s">
        <v>30</v>
      </c>
      <c r="E35" s="13">
        <f>413.82+43.22</f>
        <v>457.04</v>
      </c>
      <c r="F35" s="13">
        <v>62.689</v>
      </c>
      <c r="G35" s="13">
        <f>30.08+58.34</f>
        <v>88.42</v>
      </c>
      <c r="H35" s="13">
        <f>3.3088+1.6044</f>
        <v>4.9132</v>
      </c>
      <c r="I35" s="16">
        <v>23.849</v>
      </c>
      <c r="J35" s="15">
        <f t="shared" si="0"/>
        <v>91.4512</v>
      </c>
      <c r="K35" s="13" t="s">
        <v>25</v>
      </c>
      <c r="L35" s="12" t="s">
        <v>18</v>
      </c>
    </row>
    <row r="36" s="2" customFormat="1" ht="48" customHeight="1" spans="1:12">
      <c r="A36" s="12">
        <v>33</v>
      </c>
      <c r="B36" s="13" t="s">
        <v>80</v>
      </c>
      <c r="C36" s="17" t="s">
        <v>81</v>
      </c>
      <c r="D36" s="16" t="s">
        <v>34</v>
      </c>
      <c r="E36" s="15" t="s">
        <v>16</v>
      </c>
      <c r="F36" s="15" t="s">
        <v>16</v>
      </c>
      <c r="G36" s="13">
        <f>19.95+33.77</f>
        <v>53.72</v>
      </c>
      <c r="H36" s="13">
        <v>4.9117</v>
      </c>
      <c r="I36" s="16">
        <v>1.9672</v>
      </c>
      <c r="J36" s="15">
        <f>H36+I36</f>
        <v>6.8789</v>
      </c>
      <c r="K36" s="13" t="s">
        <v>17</v>
      </c>
      <c r="L36" s="12" t="s">
        <v>18</v>
      </c>
    </row>
    <row r="37" s="2" customFormat="1" ht="52" customHeight="1" spans="1:12">
      <c r="A37" s="12">
        <v>34</v>
      </c>
      <c r="B37" s="13" t="s">
        <v>82</v>
      </c>
      <c r="C37" s="19" t="s">
        <v>83</v>
      </c>
      <c r="D37" s="16" t="s">
        <v>30</v>
      </c>
      <c r="E37" s="13">
        <v>575.05</v>
      </c>
      <c r="F37" s="13">
        <v>80.507</v>
      </c>
      <c r="G37" s="15" t="s">
        <v>16</v>
      </c>
      <c r="H37" s="15" t="s">
        <v>16</v>
      </c>
      <c r="I37" s="16">
        <v>22.8884</v>
      </c>
      <c r="J37" s="15">
        <f>F37+I37</f>
        <v>103.3954</v>
      </c>
      <c r="K37" s="13" t="s">
        <v>25</v>
      </c>
      <c r="L37" s="12" t="s">
        <v>18</v>
      </c>
    </row>
    <row r="38" s="2" customFormat="1" ht="48" customHeight="1" spans="1:12">
      <c r="A38" s="12">
        <v>35</v>
      </c>
      <c r="B38" s="13" t="s">
        <v>78</v>
      </c>
      <c r="C38" s="17" t="s">
        <v>79</v>
      </c>
      <c r="D38" s="16" t="s">
        <v>30</v>
      </c>
      <c r="E38" s="13">
        <v>387.16</v>
      </c>
      <c r="F38" s="13">
        <v>54.2024</v>
      </c>
      <c r="G38" s="13">
        <f>36.37+115.03</f>
        <v>151.4</v>
      </c>
      <c r="H38" s="13">
        <f>2.2913+2.3006</f>
        <v>4.5919</v>
      </c>
      <c r="I38" s="16">
        <v>26.2044</v>
      </c>
      <c r="J38" s="15">
        <f t="shared" si="0"/>
        <v>84.9987</v>
      </c>
      <c r="K38" s="13" t="s">
        <v>25</v>
      </c>
      <c r="L38" s="12" t="s">
        <v>18</v>
      </c>
    </row>
    <row r="39" s="2" customFormat="1" ht="48" customHeight="1" spans="1:12">
      <c r="A39" s="12">
        <v>36</v>
      </c>
      <c r="B39" s="13" t="s">
        <v>84</v>
      </c>
      <c r="C39" s="14" t="s">
        <v>85</v>
      </c>
      <c r="D39" s="16" t="s">
        <v>30</v>
      </c>
      <c r="E39" s="13">
        <f>387.67+55.88</f>
        <v>443.55</v>
      </c>
      <c r="F39" s="13">
        <v>63.2146</v>
      </c>
      <c r="G39" s="13">
        <v>54</v>
      </c>
      <c r="H39" s="13">
        <v>5.94</v>
      </c>
      <c r="I39" s="16">
        <v>23.3001</v>
      </c>
      <c r="J39" s="15">
        <f t="shared" si="0"/>
        <v>92.4547</v>
      </c>
      <c r="K39" s="13" t="s">
        <v>25</v>
      </c>
      <c r="L39" s="12" t="s">
        <v>18</v>
      </c>
    </row>
    <row r="40" s="2" customFormat="1" ht="48" customHeight="1" spans="1:12">
      <c r="A40" s="12">
        <v>37</v>
      </c>
      <c r="B40" s="13" t="s">
        <v>86</v>
      </c>
      <c r="C40" s="17" t="s">
        <v>87</v>
      </c>
      <c r="D40" s="16" t="s">
        <v>24</v>
      </c>
      <c r="E40" s="13">
        <v>194.67</v>
      </c>
      <c r="F40" s="13">
        <v>19.2723</v>
      </c>
      <c r="G40" s="13">
        <v>43.67</v>
      </c>
      <c r="H40" s="13">
        <v>1.0808</v>
      </c>
      <c r="I40" s="16">
        <v>6.4445</v>
      </c>
      <c r="J40" s="15">
        <f t="shared" si="0"/>
        <v>26.7976</v>
      </c>
      <c r="K40" s="15" t="s">
        <v>35</v>
      </c>
      <c r="L40" s="12" t="s">
        <v>18</v>
      </c>
    </row>
    <row r="41" s="2" customFormat="1" ht="48" customHeight="1" spans="1:12">
      <c r="A41" s="12">
        <v>38</v>
      </c>
      <c r="B41" s="13" t="s">
        <v>88</v>
      </c>
      <c r="C41" s="17" t="s">
        <v>29</v>
      </c>
      <c r="D41" s="16" t="s">
        <v>30</v>
      </c>
      <c r="E41" s="13">
        <v>215.82</v>
      </c>
      <c r="F41" s="13">
        <v>30.2148</v>
      </c>
      <c r="G41" s="13">
        <f>33.58+25.48+132.48+41.64</f>
        <v>233.18</v>
      </c>
      <c r="H41" s="13">
        <f>14.6263+1.0306</f>
        <v>15.6569</v>
      </c>
      <c r="I41" s="16">
        <v>17.696</v>
      </c>
      <c r="J41" s="15">
        <f t="shared" si="0"/>
        <v>63.5677</v>
      </c>
      <c r="K41" s="13" t="s">
        <v>25</v>
      </c>
      <c r="L41" s="12" t="s">
        <v>18</v>
      </c>
    </row>
    <row r="42" s="2" customFormat="1" ht="48" customHeight="1" spans="1:12">
      <c r="A42" s="12">
        <v>39</v>
      </c>
      <c r="B42" s="13" t="s">
        <v>89</v>
      </c>
      <c r="C42" s="17" t="s">
        <v>90</v>
      </c>
      <c r="D42" s="16" t="s">
        <v>67</v>
      </c>
      <c r="E42" s="13">
        <v>566.93</v>
      </c>
      <c r="F42" s="13">
        <v>79.3702</v>
      </c>
      <c r="G42" s="13">
        <v>35.39</v>
      </c>
      <c r="H42" s="13">
        <v>2.4773</v>
      </c>
      <c r="I42" s="16">
        <v>33.244</v>
      </c>
      <c r="J42" s="15">
        <f t="shared" si="0"/>
        <v>115.0915</v>
      </c>
      <c r="K42" s="15" t="s">
        <v>35</v>
      </c>
      <c r="L42" s="12" t="s">
        <v>18</v>
      </c>
    </row>
    <row r="43" s="2" customFormat="1" ht="48" customHeight="1" spans="1:12">
      <c r="A43" s="12">
        <v>40</v>
      </c>
      <c r="B43" s="13" t="s">
        <v>91</v>
      </c>
      <c r="C43" s="19" t="s">
        <v>29</v>
      </c>
      <c r="D43" s="16" t="s">
        <v>30</v>
      </c>
      <c r="E43" s="13">
        <v>631.69</v>
      </c>
      <c r="F43" s="13">
        <v>101.0704</v>
      </c>
      <c r="G43" s="13">
        <v>33.08</v>
      </c>
      <c r="H43" s="13">
        <v>2.084</v>
      </c>
      <c r="I43" s="16">
        <v>36.654</v>
      </c>
      <c r="J43" s="15">
        <f t="shared" si="0"/>
        <v>139.8084</v>
      </c>
      <c r="K43" s="15" t="s">
        <v>35</v>
      </c>
      <c r="L43" s="12" t="s">
        <v>18</v>
      </c>
    </row>
    <row r="44" s="2" customFormat="1" ht="48" customHeight="1" spans="1:12">
      <c r="A44" s="12">
        <v>41</v>
      </c>
      <c r="B44" s="13" t="s">
        <v>92</v>
      </c>
      <c r="C44" s="17" t="s">
        <v>93</v>
      </c>
      <c r="D44" s="16" t="s">
        <v>30</v>
      </c>
      <c r="E44" s="13">
        <v>200.66</v>
      </c>
      <c r="F44" s="13">
        <v>28.0924</v>
      </c>
      <c r="G44" s="13">
        <f>5.13+77.96</f>
        <v>83.09</v>
      </c>
      <c r="H44" s="13">
        <f>0.2052+2.1874</f>
        <v>2.3926</v>
      </c>
      <c r="I44" s="16">
        <v>12.796</v>
      </c>
      <c r="J44" s="15">
        <f t="shared" si="0"/>
        <v>43.281</v>
      </c>
      <c r="K44" s="13" t="s">
        <v>25</v>
      </c>
      <c r="L44" s="12" t="s">
        <v>18</v>
      </c>
    </row>
    <row r="45" s="2" customFormat="1" ht="48" customHeight="1" spans="1:12">
      <c r="A45" s="12">
        <v>42</v>
      </c>
      <c r="B45" s="13" t="s">
        <v>94</v>
      </c>
      <c r="C45" s="17" t="s">
        <v>29</v>
      </c>
      <c r="D45" s="16" t="s">
        <v>24</v>
      </c>
      <c r="E45" s="13">
        <f>235.02+5</f>
        <v>240.02</v>
      </c>
      <c r="F45" s="13">
        <v>31.4456</v>
      </c>
      <c r="G45" s="13">
        <f>18.39+16.61</f>
        <v>35</v>
      </c>
      <c r="H45" s="13">
        <v>1.7322</v>
      </c>
      <c r="I45" s="16">
        <v>16.2202</v>
      </c>
      <c r="J45" s="15">
        <f t="shared" si="0"/>
        <v>49.398</v>
      </c>
      <c r="K45" s="15" t="s">
        <v>35</v>
      </c>
      <c r="L45" s="12" t="s">
        <v>18</v>
      </c>
    </row>
    <row r="46" s="2" customFormat="1" ht="80" customHeight="1" spans="1:12">
      <c r="A46" s="12">
        <v>43</v>
      </c>
      <c r="B46" s="13" t="s">
        <v>95</v>
      </c>
      <c r="C46" s="12"/>
      <c r="D46" s="16" t="s">
        <v>21</v>
      </c>
      <c r="E46" s="15" t="s">
        <v>16</v>
      </c>
      <c r="F46" s="15" t="s">
        <v>16</v>
      </c>
      <c r="G46" s="15" t="s">
        <v>16</v>
      </c>
      <c r="H46" s="15" t="s">
        <v>16</v>
      </c>
      <c r="I46" s="16">
        <v>42.8299</v>
      </c>
      <c r="J46" s="15">
        <f>I46</f>
        <v>42.8299</v>
      </c>
      <c r="K46" s="13" t="s">
        <v>17</v>
      </c>
      <c r="L46" s="12" t="s">
        <v>18</v>
      </c>
    </row>
    <row r="47" s="2" customFormat="1" ht="48" customHeight="1" spans="1:12">
      <c r="A47" s="12">
        <v>44</v>
      </c>
      <c r="B47" s="13" t="s">
        <v>96</v>
      </c>
      <c r="C47" s="12"/>
      <c r="D47" s="16" t="s">
        <v>21</v>
      </c>
      <c r="E47" s="15" t="s">
        <v>16</v>
      </c>
      <c r="F47" s="15" t="s">
        <v>16</v>
      </c>
      <c r="G47" s="15" t="s">
        <v>16</v>
      </c>
      <c r="H47" s="15" t="s">
        <v>16</v>
      </c>
      <c r="I47" s="16">
        <v>33.876</v>
      </c>
      <c r="J47" s="15">
        <f>I47</f>
        <v>33.876</v>
      </c>
      <c r="K47" s="13" t="s">
        <v>17</v>
      </c>
      <c r="L47" s="12" t="s">
        <v>18</v>
      </c>
    </row>
    <row r="48" s="2" customFormat="1" ht="48" customHeight="1" spans="1:12">
      <c r="A48" s="12">
        <v>45</v>
      </c>
      <c r="B48" s="13" t="s">
        <v>97</v>
      </c>
      <c r="C48" s="14" t="s">
        <v>98</v>
      </c>
      <c r="D48" s="16" t="s">
        <v>34</v>
      </c>
      <c r="E48" s="13">
        <v>309.79</v>
      </c>
      <c r="F48" s="13">
        <v>30.6692</v>
      </c>
      <c r="G48" s="13">
        <v>42.322</v>
      </c>
      <c r="H48" s="13">
        <v>2.6663</v>
      </c>
      <c r="I48" s="16">
        <v>12.2508</v>
      </c>
      <c r="J48" s="15">
        <f t="shared" si="0"/>
        <v>45.5863</v>
      </c>
      <c r="K48" s="13" t="s">
        <v>17</v>
      </c>
      <c r="L48" s="12" t="s">
        <v>18</v>
      </c>
    </row>
    <row r="49" s="2" customFormat="1" ht="48" customHeight="1" spans="1:12">
      <c r="A49" s="12">
        <v>46</v>
      </c>
      <c r="B49" s="13" t="s">
        <v>99</v>
      </c>
      <c r="C49" s="13" t="s">
        <v>100</v>
      </c>
      <c r="D49" s="16" t="s">
        <v>21</v>
      </c>
      <c r="E49" s="15" t="s">
        <v>16</v>
      </c>
      <c r="F49" s="15" t="s">
        <v>16</v>
      </c>
      <c r="G49" s="13">
        <v>28.74</v>
      </c>
      <c r="H49" s="13">
        <v>2.5866</v>
      </c>
      <c r="I49" s="16">
        <v>5.3569</v>
      </c>
      <c r="J49" s="15">
        <f t="shared" ref="J49:J51" si="1">H49+I49</f>
        <v>7.9435</v>
      </c>
      <c r="K49" s="13" t="s">
        <v>25</v>
      </c>
      <c r="L49" s="12" t="s">
        <v>18</v>
      </c>
    </row>
    <row r="50" s="2" customFormat="1" ht="48" customHeight="1" spans="1:12">
      <c r="A50" s="12">
        <v>47</v>
      </c>
      <c r="B50" s="13" t="s">
        <v>101</v>
      </c>
      <c r="C50" s="13" t="s">
        <v>102</v>
      </c>
      <c r="D50" s="16" t="s">
        <v>21</v>
      </c>
      <c r="E50" s="15" t="s">
        <v>16</v>
      </c>
      <c r="F50" s="15" t="s">
        <v>16</v>
      </c>
      <c r="G50" s="13">
        <v>30.11</v>
      </c>
      <c r="H50" s="13">
        <v>1.6259</v>
      </c>
      <c r="I50" s="16">
        <v>7.5523</v>
      </c>
      <c r="J50" s="15">
        <f t="shared" si="1"/>
        <v>9.1782</v>
      </c>
      <c r="K50" s="13" t="s">
        <v>25</v>
      </c>
      <c r="L50" s="12" t="s">
        <v>18</v>
      </c>
    </row>
    <row r="51" s="2" customFormat="1" ht="48" customHeight="1" spans="1:12">
      <c r="A51" s="12">
        <v>48</v>
      </c>
      <c r="B51" s="13" t="s">
        <v>103</v>
      </c>
      <c r="C51" s="13" t="s">
        <v>104</v>
      </c>
      <c r="D51" s="16" t="s">
        <v>21</v>
      </c>
      <c r="E51" s="15" t="s">
        <v>16</v>
      </c>
      <c r="F51" s="15" t="s">
        <v>16</v>
      </c>
      <c r="G51" s="13">
        <v>26.62</v>
      </c>
      <c r="H51" s="13">
        <v>2.1562</v>
      </c>
      <c r="I51" s="16">
        <v>8.4739</v>
      </c>
      <c r="J51" s="15">
        <f t="shared" si="1"/>
        <v>10.6301</v>
      </c>
      <c r="K51" s="13" t="s">
        <v>25</v>
      </c>
      <c r="L51" s="12" t="s">
        <v>18</v>
      </c>
    </row>
    <row r="52" s="3" customFormat="1" ht="54" customHeight="1" spans="1:12">
      <c r="A52" s="12">
        <v>49</v>
      </c>
      <c r="B52" s="13" t="s">
        <v>105</v>
      </c>
      <c r="C52" s="17" t="s">
        <v>106</v>
      </c>
      <c r="D52" s="13" t="s">
        <v>107</v>
      </c>
      <c r="E52" s="13">
        <v>229.76</v>
      </c>
      <c r="F52" s="13">
        <v>32.1664</v>
      </c>
      <c r="G52" s="13">
        <v>13.76</v>
      </c>
      <c r="H52" s="13">
        <v>1.2522</v>
      </c>
      <c r="I52" s="12">
        <v>12.2149</v>
      </c>
      <c r="J52" s="16">
        <f t="shared" ref="J52:J58" si="2">F52+H52+I52</f>
        <v>45.6335</v>
      </c>
      <c r="K52" s="13" t="s">
        <v>35</v>
      </c>
      <c r="L52" s="12" t="s">
        <v>108</v>
      </c>
    </row>
    <row r="53" s="3" customFormat="1" ht="56" customHeight="1" spans="1:12">
      <c r="A53" s="12">
        <v>50</v>
      </c>
      <c r="B53" s="13" t="s">
        <v>109</v>
      </c>
      <c r="C53" s="17" t="s">
        <v>71</v>
      </c>
      <c r="D53" s="13" t="s">
        <v>107</v>
      </c>
      <c r="E53" s="13">
        <v>191.06</v>
      </c>
      <c r="F53" s="13">
        <v>14.3295</v>
      </c>
      <c r="G53" s="13" t="s">
        <v>16</v>
      </c>
      <c r="H53" s="13" t="s">
        <v>16</v>
      </c>
      <c r="I53" s="12">
        <v>2.4695</v>
      </c>
      <c r="J53" s="15">
        <f>F53+I53</f>
        <v>16.799</v>
      </c>
      <c r="K53" s="13" t="s">
        <v>25</v>
      </c>
      <c r="L53" s="12" t="s">
        <v>108</v>
      </c>
    </row>
    <row r="54" s="3" customFormat="1" ht="71" customHeight="1" spans="1:12">
      <c r="A54" s="12">
        <v>51</v>
      </c>
      <c r="B54" s="13" t="s">
        <v>110</v>
      </c>
      <c r="C54" s="17" t="s">
        <v>111</v>
      </c>
      <c r="D54" s="13" t="s">
        <v>107</v>
      </c>
      <c r="E54" s="13">
        <v>118.66</v>
      </c>
      <c r="F54" s="13">
        <v>11.7473</v>
      </c>
      <c r="G54" s="13">
        <f>65.05+38.54</f>
        <v>103.59</v>
      </c>
      <c r="H54" s="13">
        <f>4.0982+0.6243</f>
        <v>4.7225</v>
      </c>
      <c r="I54" s="12">
        <v>5.0269</v>
      </c>
      <c r="J54" s="16">
        <f t="shared" si="2"/>
        <v>21.4967</v>
      </c>
      <c r="K54" s="13" t="s">
        <v>25</v>
      </c>
      <c r="L54" s="12" t="s">
        <v>108</v>
      </c>
    </row>
    <row r="55" s="3" customFormat="1" ht="65" customHeight="1" spans="1:12">
      <c r="A55" s="12">
        <v>52</v>
      </c>
      <c r="B55" s="13" t="s">
        <v>112</v>
      </c>
      <c r="C55" s="17" t="s">
        <v>29</v>
      </c>
      <c r="D55" s="13" t="s">
        <v>107</v>
      </c>
      <c r="E55" s="13">
        <f>154.46+9</f>
        <v>163.46</v>
      </c>
      <c r="F55" s="13">
        <v>22.6144</v>
      </c>
      <c r="G55" s="13">
        <v>11.27</v>
      </c>
      <c r="H55" s="13">
        <v>0.71</v>
      </c>
      <c r="I55" s="12">
        <v>5.9518</v>
      </c>
      <c r="J55" s="16">
        <f t="shared" si="2"/>
        <v>29.2762</v>
      </c>
      <c r="K55" s="13" t="s">
        <v>25</v>
      </c>
      <c r="L55" s="12" t="s">
        <v>108</v>
      </c>
    </row>
    <row r="56" s="3" customFormat="1" ht="64" customHeight="1" spans="1:12">
      <c r="A56" s="12">
        <v>53</v>
      </c>
      <c r="B56" s="13" t="s">
        <v>113</v>
      </c>
      <c r="C56" s="17" t="s">
        <v>114</v>
      </c>
      <c r="D56" s="13" t="s">
        <v>107</v>
      </c>
      <c r="E56" s="13">
        <v>253.36</v>
      </c>
      <c r="F56" s="13">
        <v>35.4704</v>
      </c>
      <c r="G56" s="13" t="s">
        <v>16</v>
      </c>
      <c r="H56" s="13" t="s">
        <v>16</v>
      </c>
      <c r="I56" s="12">
        <v>11.8187</v>
      </c>
      <c r="J56" s="15">
        <f>F56+I56</f>
        <v>47.2891</v>
      </c>
      <c r="K56" s="13" t="s">
        <v>35</v>
      </c>
      <c r="L56" s="12" t="s">
        <v>108</v>
      </c>
    </row>
    <row r="57" s="3" customFormat="1" ht="73" customHeight="1" spans="1:12">
      <c r="A57" s="12">
        <v>54</v>
      </c>
      <c r="B57" s="13" t="s">
        <v>115</v>
      </c>
      <c r="C57" s="17" t="s">
        <v>55</v>
      </c>
      <c r="D57" s="13" t="s">
        <v>107</v>
      </c>
      <c r="E57" s="13">
        <v>245.74</v>
      </c>
      <c r="F57" s="13">
        <v>34.4036</v>
      </c>
      <c r="G57" s="13">
        <f>174.06+3.7+39.75</f>
        <v>217.51</v>
      </c>
      <c r="H57" s="13">
        <f>13.1478+0.644</f>
        <v>13.7918</v>
      </c>
      <c r="I57" s="12">
        <v>17.5711</v>
      </c>
      <c r="J57" s="16">
        <f t="shared" si="2"/>
        <v>65.7665</v>
      </c>
      <c r="K57" s="13" t="s">
        <v>25</v>
      </c>
      <c r="L57" s="12" t="s">
        <v>108</v>
      </c>
    </row>
    <row r="58" s="3" customFormat="1" ht="69" customHeight="1" spans="1:12">
      <c r="A58" s="12">
        <v>55</v>
      </c>
      <c r="B58" s="13" t="s">
        <v>116</v>
      </c>
      <c r="C58" s="17" t="s">
        <v>117</v>
      </c>
      <c r="D58" s="13" t="s">
        <v>107</v>
      </c>
      <c r="E58" s="16" t="s">
        <v>16</v>
      </c>
      <c r="F58" s="16" t="s">
        <v>16</v>
      </c>
      <c r="G58" s="13">
        <f>66.39+16.08+368.56</f>
        <v>451.03</v>
      </c>
      <c r="H58" s="13">
        <v>27.4218</v>
      </c>
      <c r="I58" s="12">
        <v>15.0446</v>
      </c>
      <c r="J58" s="15">
        <f>H58+I58</f>
        <v>42.4664</v>
      </c>
      <c r="K58" s="13" t="s">
        <v>17</v>
      </c>
      <c r="L58" s="12" t="s">
        <v>108</v>
      </c>
    </row>
    <row r="59" s="2" customFormat="1" ht="63" customHeight="1" spans="1:12">
      <c r="A59" s="20" t="s">
        <v>118</v>
      </c>
      <c r="B59" s="21"/>
      <c r="C59" s="21"/>
      <c r="D59" s="22"/>
      <c r="E59" s="23"/>
      <c r="F59" s="20" t="s">
        <v>119</v>
      </c>
      <c r="G59" s="21"/>
      <c r="H59" s="21"/>
      <c r="I59" s="21"/>
      <c r="J59" s="21"/>
      <c r="K59" s="21"/>
      <c r="L59" s="23"/>
    </row>
  </sheetData>
  <mergeCells count="12">
    <mergeCell ref="A1:L1"/>
    <mergeCell ref="E2:F2"/>
    <mergeCell ref="G2:H2"/>
    <mergeCell ref="A59:E59"/>
    <mergeCell ref="F59:L59"/>
    <mergeCell ref="A2:A3"/>
    <mergeCell ref="B2:B3"/>
    <mergeCell ref="C2:C3"/>
    <mergeCell ref="D2:D3"/>
    <mergeCell ref="J2:J3"/>
    <mergeCell ref="K2:K3"/>
    <mergeCell ref="L2:L3"/>
  </mergeCells>
  <pageMargins left="0.275" right="0.196527777777778" top="0.196527777777778" bottom="0.156944444444444" header="0.156944444444444" footer="0.156944444444444"/>
  <pageSetup paperSize="8" scale="9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三榜公示A3打印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方元</cp:lastModifiedBy>
  <dcterms:created xsi:type="dcterms:W3CDTF">2025-03-17T08:21:00Z</dcterms:created>
  <dcterms:modified xsi:type="dcterms:W3CDTF">2026-02-10T03:00:30Z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880BC57B416042A3AA6E01D912444DC8_13</vt:lpwstr>
  </property>
  <property fmtid="{D5CDD505-2E9C-101B-9397-08002B2CF9AE}" pid="4" name="CalculationRule">
    <vt:i4>0</vt:i4>
  </property>
</Properties>
</file>